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3256" windowHeight="12036"/>
  </bookViews>
  <sheets>
    <sheet name="Тариф на эксплуатацию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B16" i="1" l="1"/>
  <c r="F59" i="1" l="1"/>
  <c r="B69" i="1"/>
  <c r="B32" i="1" l="1"/>
  <c r="B25" i="1" l="1"/>
  <c r="F58" i="1"/>
  <c r="F56" i="1" l="1"/>
  <c r="F45" i="1" l="1"/>
  <c r="F50" i="1"/>
  <c r="F37" i="1"/>
  <c r="F49" i="1" l="1"/>
  <c r="B26" i="1" l="1"/>
  <c r="B18" i="1"/>
  <c r="F18" i="1" s="1"/>
  <c r="B9" i="1" l="1"/>
  <c r="B12" i="1" s="1"/>
  <c r="D55" i="1" l="1"/>
  <c r="D54" i="1"/>
  <c r="D52" i="1"/>
  <c r="D40" i="1"/>
  <c r="D38" i="1" l="1"/>
  <c r="D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37" i="1"/>
  <c r="C60" i="1" l="1"/>
  <c r="D60" i="1"/>
  <c r="B60" i="1"/>
  <c r="F60" i="1"/>
  <c r="F63" i="1" s="1"/>
</calcChain>
</file>

<file path=xl/sharedStrings.xml><?xml version="1.0" encoding="utf-8"?>
<sst xmlns="http://schemas.openxmlformats.org/spreadsheetml/2006/main" count="64" uniqueCount="64">
  <si>
    <t>Зарплата АУП</t>
  </si>
  <si>
    <t>Обслуживание лифтов корпусов</t>
  </si>
  <si>
    <t>Вывоз мусора и ТБО</t>
  </si>
  <si>
    <t>Охрана базы отдыха</t>
  </si>
  <si>
    <t>Техническое обслуживание внутридомовых
инженерных систем</t>
  </si>
  <si>
    <t>Уборка общего имущества собственников
и прилегающей территории</t>
  </si>
  <si>
    <t>Плата за негативное воздействие на 
окружающую среду</t>
  </si>
  <si>
    <t>Освидетельствование лифтов</t>
  </si>
  <si>
    <t>Бухгалтерия "ONLINE"</t>
  </si>
  <si>
    <t>Электронная отчётность</t>
  </si>
  <si>
    <t>Обслуживание программы</t>
  </si>
  <si>
    <t>Оплата за телефон</t>
  </si>
  <si>
    <t>Обслуживание кассы</t>
  </si>
  <si>
    <t>Юридические услуги</t>
  </si>
  <si>
    <t>Уличное освещение и мест общего пользования в зданиях</t>
  </si>
  <si>
    <t>Налог УСН</t>
  </si>
  <si>
    <t>Обучение персонала и его аттестация</t>
  </si>
  <si>
    <t>Оплата интернета</t>
  </si>
  <si>
    <t>Обслуживание р/счёта в ПАО "Сбербанк"</t>
  </si>
  <si>
    <t>Услуги по сервисному и техническому
обслуживанию ПК</t>
  </si>
  <si>
    <t>Канцтовары</t>
  </si>
  <si>
    <t xml:space="preserve">Эквайринг (1,5% банку ) </t>
  </si>
  <si>
    <t>Текущий ремонт общего имущества
собственников</t>
  </si>
  <si>
    <t>ИТОГО:</t>
  </si>
  <si>
    <t>Статья затрат</t>
  </si>
  <si>
    <t>оплачено за год</t>
  </si>
  <si>
    <t>в 2019 году оплачено собственниками</t>
  </si>
  <si>
    <t>Госпошлины</t>
  </si>
  <si>
    <t>Поверка счетчиков</t>
  </si>
  <si>
    <t>Водоотведение "Мосводоканал"</t>
  </si>
  <si>
    <t>Холодное водоснабжение</t>
  </si>
  <si>
    <t>Горячее водоснабжение</t>
  </si>
  <si>
    <t>Отопление</t>
  </si>
  <si>
    <t>Электроэнергия</t>
  </si>
  <si>
    <t>Запланировано       в месяц</t>
  </si>
  <si>
    <t>Запланировано      в год</t>
  </si>
  <si>
    <t>отопление</t>
  </si>
  <si>
    <t>ГВС</t>
  </si>
  <si>
    <t>ХВС</t>
  </si>
  <si>
    <t>Водоотведение</t>
  </si>
  <si>
    <t>электроэнергия( фактически потреблённая собственниками)</t>
  </si>
  <si>
    <t xml:space="preserve">итого оплачено </t>
  </si>
  <si>
    <t xml:space="preserve">в среднем в месяц </t>
  </si>
  <si>
    <t>Госпошлина</t>
  </si>
  <si>
    <t>судебные, по взысканию долгов</t>
  </si>
  <si>
    <t>расходы на текущий ремонт:</t>
  </si>
  <si>
    <t>итого</t>
  </si>
  <si>
    <t>Оплачено за комунальные услуги ресурсоснабжающим организациям в 2020 году</t>
  </si>
  <si>
    <t>брелки</t>
  </si>
  <si>
    <t>Всего потрачено в 2020году</t>
  </si>
  <si>
    <t>возврат</t>
  </si>
  <si>
    <t>ремонт домофонов</t>
  </si>
  <si>
    <t>зеркало лифт 4 корпус</t>
  </si>
  <si>
    <t>330000 аванс за 2021г</t>
  </si>
  <si>
    <t>Не оплачено  собственниками  в 2020 году</t>
  </si>
  <si>
    <t>Эксплуатационные затраты (тариф на эксплуатацию) за 2020год</t>
  </si>
  <si>
    <t xml:space="preserve">(6мес*89,84руб/м2+6мес.*92,54руб/м2)*27554м2=30 151 791,12 руб в год </t>
  </si>
  <si>
    <t>фактически потрачено в 2020г.</t>
  </si>
  <si>
    <t>Отчет  ООО "Управляющая компания"Витро Вилладж" по результатам деятельности в 2020 году</t>
  </si>
  <si>
    <t>Сумма подлежащая к оплате собственниками в 2020 году</t>
  </si>
  <si>
    <t>Фактически оплачено собственниками  в 2020 году</t>
  </si>
  <si>
    <t>оплачено в период с01.01.20 по 31.12.20</t>
  </si>
  <si>
    <t>кнопки вызова лифта</t>
  </si>
  <si>
    <t>поверка счетчиков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</si>
</sst>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&quot;р.&quot;"/>
    <numFmt numFmtId="166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/>
    <xf numFmtId="0" fontId="2" fillId="0" borderId="0" xfId="0" applyFont="1"/>
    <xf numFmtId="0" fontId="0" fillId="0" borderId="0" xfId="0" applyAlignment="1">
      <alignment horizontal="center"/>
    </xf>
    <xf numFmtId="4" fontId="3" fillId="0" borderId="0" xfId="0" applyNumberFormat="1" applyFont="1"/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/>
    <xf numFmtId="0" fontId="0" fillId="0" borderId="0" xfId="0" applyAlignment="1">
      <alignment horizontal="center"/>
    </xf>
    <xf numFmtId="4" fontId="0" fillId="0" borderId="3" xfId="0" applyNumberFormat="1" applyBorder="1"/>
    <xf numFmtId="4" fontId="1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/>
    <xf numFmtId="4" fontId="5" fillId="0" borderId="0" xfId="0" applyNumberFormat="1" applyFont="1" applyBorder="1"/>
    <xf numFmtId="4" fontId="4" fillId="0" borderId="0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0" fillId="0" borderId="4" xfId="0" applyBorder="1"/>
    <xf numFmtId="4" fontId="3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/>
    <xf numFmtId="4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/>
    <xf numFmtId="166" fontId="0" fillId="0" borderId="0" xfId="0" applyNumberFormat="1"/>
    <xf numFmtId="166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1" xfId="0" applyBorder="1" applyAlignment="1">
      <alignment wrapText="1"/>
    </xf>
    <xf numFmtId="166" fontId="9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6" fontId="0" fillId="2" borderId="0" xfId="0" applyNumberFormat="1" applyFill="1"/>
    <xf numFmtId="0" fontId="11" fillId="0" borderId="4" xfId="0" applyFont="1" applyBorder="1" applyAlignment="1"/>
    <xf numFmtId="0" fontId="11" fillId="0" borderId="0" xfId="0" applyFont="1" applyAlignment="1"/>
    <xf numFmtId="165" fontId="11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center"/>
    </xf>
    <xf numFmtId="166" fontId="9" fillId="0" borderId="0" xfId="0" applyNumberFormat="1" applyFont="1" applyBorder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4" fontId="0" fillId="3" borderId="3" xfId="0" applyNumberForma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4" fontId="0" fillId="0" borderId="0" xfId="0" applyNumberFormat="1" applyBorder="1"/>
    <xf numFmtId="0" fontId="0" fillId="0" borderId="0" xfId="0" applyAlignment="1">
      <alignment horizontal="center"/>
    </xf>
    <xf numFmtId="4" fontId="8" fillId="3" borderId="3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right"/>
    </xf>
    <xf numFmtId="4" fontId="0" fillId="0" borderId="0" xfId="0" applyNumberFormat="1"/>
    <xf numFmtId="4" fontId="10" fillId="3" borderId="3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166" fontId="9" fillId="3" borderId="1" xfId="0" applyNumberFormat="1" applyFont="1" applyFill="1" applyBorder="1"/>
    <xf numFmtId="166" fontId="0" fillId="3" borderId="1" xfId="0" applyNumberFormat="1" applyFill="1" applyBorder="1"/>
    <xf numFmtId="0" fontId="0" fillId="0" borderId="1" xfId="0" applyBorder="1" applyAlignment="1">
      <alignment horizontal="right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69"/>
  <sheetViews>
    <sheetView tabSelected="1" topLeftCell="A49" workbookViewId="0">
      <selection activeCell="H29" sqref="H29"/>
    </sheetView>
  </sheetViews>
  <sheetFormatPr defaultRowHeight="14.4" x14ac:dyDescent="0.3"/>
  <cols>
    <col min="1" max="1" width="41" customWidth="1"/>
    <col min="2" max="2" width="17.5546875" customWidth="1"/>
    <col min="3" max="3" width="16.6640625" customWidth="1"/>
    <col min="4" max="4" width="14.77734375" style="18" hidden="1" customWidth="1"/>
    <col min="5" max="5" width="9.88671875" hidden="1" customWidth="1"/>
    <col min="6" max="6" width="19.109375" customWidth="1"/>
    <col min="7" max="7" width="13" customWidth="1"/>
    <col min="8" max="8" width="11.5546875" customWidth="1"/>
    <col min="9" max="9" width="13" customWidth="1"/>
    <col min="10" max="10" width="10.5546875" customWidth="1"/>
  </cols>
  <sheetData>
    <row r="1" spans="1:6" hidden="1" x14ac:dyDescent="0.3">
      <c r="D1" s="43"/>
    </row>
    <row r="2" spans="1:6" hidden="1" x14ac:dyDescent="0.3">
      <c r="A2" t="s">
        <v>26</v>
      </c>
      <c r="B2" s="45">
        <v>38620413</v>
      </c>
      <c r="D2" s="43"/>
    </row>
    <row r="3" spans="1:6" hidden="1" x14ac:dyDescent="0.3">
      <c r="B3" s="45"/>
      <c r="D3" s="43"/>
    </row>
    <row r="4" spans="1:6" hidden="1" x14ac:dyDescent="0.3">
      <c r="B4" s="45"/>
      <c r="D4" s="43"/>
    </row>
    <row r="5" spans="1:6" hidden="1" x14ac:dyDescent="0.3">
      <c r="A5" t="s">
        <v>29</v>
      </c>
      <c r="B5" s="51">
        <v>325628.53000000003</v>
      </c>
      <c r="D5" s="43"/>
    </row>
    <row r="6" spans="1:6" hidden="1" x14ac:dyDescent="0.3">
      <c r="A6" t="s">
        <v>30</v>
      </c>
      <c r="B6" s="51">
        <v>266107.8</v>
      </c>
      <c r="D6" s="43"/>
    </row>
    <row r="7" spans="1:6" hidden="1" x14ac:dyDescent="0.3">
      <c r="A7" t="s">
        <v>31</v>
      </c>
      <c r="B7" s="51">
        <v>1810913.2</v>
      </c>
      <c r="D7" s="43"/>
    </row>
    <row r="8" spans="1:6" hidden="1" x14ac:dyDescent="0.3">
      <c r="A8" t="s">
        <v>32</v>
      </c>
      <c r="B8" s="61">
        <v>12143554.6</v>
      </c>
      <c r="D8" s="43"/>
    </row>
    <row r="9" spans="1:6" hidden="1" x14ac:dyDescent="0.3">
      <c r="A9" t="s">
        <v>33</v>
      </c>
      <c r="B9" s="51">
        <f>2525618.5-F51</f>
        <v>1205618.5</v>
      </c>
      <c r="D9" s="43"/>
    </row>
    <row r="10" spans="1:6" ht="68.400000000000006" hidden="1" customHeight="1" x14ac:dyDescent="0.3">
      <c r="A10" t="s">
        <v>28</v>
      </c>
      <c r="B10" s="51">
        <v>169200</v>
      </c>
      <c r="D10" s="43"/>
    </row>
    <row r="11" spans="1:6" ht="52.8" hidden="1" customHeight="1" x14ac:dyDescent="0.3">
      <c r="A11" t="s">
        <v>27</v>
      </c>
      <c r="B11" s="51">
        <v>80596.89</v>
      </c>
      <c r="D11" s="43"/>
    </row>
    <row r="12" spans="1:6" ht="52.8" hidden="1" customHeight="1" x14ac:dyDescent="0.3">
      <c r="B12" s="52">
        <f>SUM(B5:B11)</f>
        <v>16001619.52</v>
      </c>
      <c r="D12" s="43"/>
    </row>
    <row r="13" spans="1:6" x14ac:dyDescent="0.3">
      <c r="B13" s="52"/>
      <c r="D13" s="44"/>
    </row>
    <row r="14" spans="1:6" x14ac:dyDescent="0.3">
      <c r="A14" s="99" t="s">
        <v>58</v>
      </c>
      <c r="B14" s="99"/>
      <c r="C14" s="99"/>
      <c r="D14" s="99"/>
      <c r="E14" s="99"/>
      <c r="F14" s="99"/>
    </row>
    <row r="15" spans="1:6" x14ac:dyDescent="0.3">
      <c r="A15" s="53"/>
      <c r="B15" s="53"/>
      <c r="C15" s="53"/>
      <c r="D15" s="53"/>
      <c r="E15" s="53"/>
      <c r="F15" s="53"/>
    </row>
    <row r="16" spans="1:6" ht="28.8" x14ac:dyDescent="0.3">
      <c r="A16" s="54" t="s">
        <v>59</v>
      </c>
      <c r="B16" s="55">
        <f>(6*89.84+6*92.54)*27554+54.18*12*22807+2308064+B24+B23+B22</f>
        <v>50281221.640000001</v>
      </c>
      <c r="D16" s="44"/>
    </row>
    <row r="17" spans="1:9" ht="28.8" x14ac:dyDescent="0.3">
      <c r="A17" s="54" t="s">
        <v>60</v>
      </c>
      <c r="B17" s="92">
        <v>44807762.479999997</v>
      </c>
      <c r="D17" s="44"/>
    </row>
    <row r="18" spans="1:9" x14ac:dyDescent="0.3">
      <c r="A18" s="56" t="s">
        <v>54</v>
      </c>
      <c r="B18" s="55">
        <f>B16-B17</f>
        <v>5473459.1600000039</v>
      </c>
      <c r="C18" s="62" t="s">
        <v>42</v>
      </c>
      <c r="D18" s="63"/>
      <c r="E18" s="63"/>
      <c r="F18" s="64">
        <f>B18/12</f>
        <v>456121.59666666697</v>
      </c>
    </row>
    <row r="19" spans="1:9" x14ac:dyDescent="0.3">
      <c r="B19" s="52"/>
      <c r="D19" s="44"/>
    </row>
    <row r="20" spans="1:9" x14ac:dyDescent="0.3">
      <c r="A20" s="99" t="s">
        <v>47</v>
      </c>
      <c r="B20" s="99"/>
      <c r="C20" s="99"/>
      <c r="D20" s="44"/>
    </row>
    <row r="21" spans="1:9" x14ac:dyDescent="0.3">
      <c r="A21" s="57" t="s">
        <v>36</v>
      </c>
      <c r="B21" s="93">
        <v>12539029.98</v>
      </c>
      <c r="D21" s="44"/>
    </row>
    <row r="22" spans="1:9" x14ac:dyDescent="0.3">
      <c r="A22" s="57" t="s">
        <v>37</v>
      </c>
      <c r="B22" s="93">
        <v>2594332.4</v>
      </c>
      <c r="D22" s="44"/>
    </row>
    <row r="23" spans="1:9" x14ac:dyDescent="0.3">
      <c r="A23" s="57" t="s">
        <v>38</v>
      </c>
      <c r="B23" s="93">
        <v>89879</v>
      </c>
      <c r="D23" s="44"/>
    </row>
    <row r="24" spans="1:9" x14ac:dyDescent="0.3">
      <c r="A24" s="57" t="s">
        <v>39</v>
      </c>
      <c r="B24" s="93">
        <v>308956</v>
      </c>
      <c r="C24" s="79"/>
      <c r="D24" s="80"/>
      <c r="E24" s="79"/>
      <c r="F24" s="79"/>
    </row>
    <row r="25" spans="1:9" ht="28.8" x14ac:dyDescent="0.3">
      <c r="A25" s="58" t="s">
        <v>40</v>
      </c>
      <c r="B25" s="93">
        <f>4593014.02-F51</f>
        <v>3273014.0199999996</v>
      </c>
      <c r="C25" s="100"/>
      <c r="D25" s="100"/>
      <c r="E25" s="100"/>
      <c r="F25" s="100"/>
      <c r="G25" s="100"/>
      <c r="H25" s="100"/>
      <c r="I25" s="100"/>
    </row>
    <row r="26" spans="1:9" x14ac:dyDescent="0.3">
      <c r="A26" s="59" t="s">
        <v>41</v>
      </c>
      <c r="B26" s="52">
        <f>SUM(B21:B25)</f>
        <v>18805211.399999999</v>
      </c>
      <c r="D26" s="44"/>
    </row>
    <row r="27" spans="1:9" x14ac:dyDescent="0.3">
      <c r="A27" s="59"/>
      <c r="B27" s="52"/>
      <c r="D27" s="60"/>
    </row>
    <row r="28" spans="1:9" x14ac:dyDescent="0.3">
      <c r="A28" s="94" t="s">
        <v>50</v>
      </c>
      <c r="B28" s="92">
        <v>50000</v>
      </c>
      <c r="D28" s="78"/>
    </row>
    <row r="29" spans="1:9" x14ac:dyDescent="0.3">
      <c r="A29" s="94" t="s">
        <v>63</v>
      </c>
      <c r="B29" s="92">
        <v>12150</v>
      </c>
      <c r="D29" s="77"/>
    </row>
    <row r="30" spans="1:9" x14ac:dyDescent="0.3">
      <c r="A30" s="94" t="s">
        <v>48</v>
      </c>
      <c r="B30" s="92">
        <v>137200</v>
      </c>
      <c r="D30" s="75"/>
    </row>
    <row r="31" spans="1:9" x14ac:dyDescent="0.3">
      <c r="A31" s="86" t="s">
        <v>43</v>
      </c>
      <c r="B31" s="92">
        <v>16591.810000000001</v>
      </c>
      <c r="C31" s="98" t="s">
        <v>44</v>
      </c>
      <c r="D31" s="96"/>
      <c r="E31" s="96"/>
      <c r="F31" s="96"/>
    </row>
    <row r="32" spans="1:9" x14ac:dyDescent="0.3">
      <c r="A32" s="65"/>
      <c r="B32" s="66">
        <f>SUM(B28:B31)</f>
        <v>215941.81</v>
      </c>
      <c r="D32" s="60"/>
    </row>
    <row r="34" spans="1:10" ht="15.6" x14ac:dyDescent="0.3">
      <c r="A34" s="95" t="s">
        <v>55</v>
      </c>
      <c r="B34" s="95"/>
      <c r="C34" s="95"/>
      <c r="D34" s="95"/>
      <c r="E34" s="95"/>
      <c r="F34" s="95"/>
      <c r="G34" s="40"/>
      <c r="H34" s="40"/>
      <c r="I34" s="40"/>
    </row>
    <row r="35" spans="1:10" ht="15.6" x14ac:dyDescent="0.3">
      <c r="A35" s="101" t="s">
        <v>56</v>
      </c>
      <c r="B35" s="101"/>
      <c r="C35" s="101"/>
      <c r="D35" s="101"/>
      <c r="E35" s="101"/>
      <c r="F35" s="101"/>
      <c r="G35" s="40"/>
      <c r="H35" s="40"/>
      <c r="I35" s="40"/>
    </row>
    <row r="36" spans="1:10" ht="39.6" x14ac:dyDescent="0.3">
      <c r="A36" s="15" t="s">
        <v>24</v>
      </c>
      <c r="B36" s="16" t="s">
        <v>34</v>
      </c>
      <c r="C36" s="8" t="s">
        <v>35</v>
      </c>
      <c r="D36" s="25" t="s">
        <v>25</v>
      </c>
      <c r="E36" s="14"/>
      <c r="F36" s="29" t="s">
        <v>61</v>
      </c>
      <c r="G36" s="37"/>
      <c r="H36" s="32"/>
      <c r="I36" s="33"/>
      <c r="J36" s="1"/>
    </row>
    <row r="37" spans="1:10" x14ac:dyDescent="0.3">
      <c r="A37" s="2" t="s">
        <v>0</v>
      </c>
      <c r="B37" s="3">
        <v>365000</v>
      </c>
      <c r="C37" s="4">
        <f>B37*12</f>
        <v>4380000</v>
      </c>
      <c r="D37" s="26">
        <f>B37*12</f>
        <v>4380000</v>
      </c>
      <c r="E37" s="5"/>
      <c r="F37" s="72">
        <f>4160986+107313.41+53293.52</f>
        <v>4321592.93</v>
      </c>
      <c r="G37" s="38"/>
      <c r="H37" s="32"/>
      <c r="I37" s="34"/>
    </row>
    <row r="38" spans="1:10" x14ac:dyDescent="0.3">
      <c r="A38" s="2" t="s">
        <v>1</v>
      </c>
      <c r="B38" s="3">
        <v>220000</v>
      </c>
      <c r="C38" s="4">
        <f t="shared" ref="C38:C59" si="0">B38*12</f>
        <v>2640000</v>
      </c>
      <c r="D38" s="26">
        <f>B38*12</f>
        <v>2640000</v>
      </c>
      <c r="E38" s="5"/>
      <c r="F38" s="72">
        <v>2970000</v>
      </c>
      <c r="G38" s="38" t="s">
        <v>53</v>
      </c>
      <c r="H38" s="32"/>
      <c r="I38" s="34"/>
    </row>
    <row r="39" spans="1:10" x14ac:dyDescent="0.3">
      <c r="A39" s="67" t="s">
        <v>2</v>
      </c>
      <c r="B39" s="68">
        <v>40000</v>
      </c>
      <c r="C39" s="69">
        <f t="shared" si="0"/>
        <v>480000</v>
      </c>
      <c r="D39" s="70">
        <v>397500</v>
      </c>
      <c r="E39" s="71"/>
      <c r="F39" s="83">
        <v>767779.94</v>
      </c>
      <c r="G39" s="38"/>
      <c r="H39" s="32"/>
      <c r="I39" s="35"/>
      <c r="J39" s="1"/>
    </row>
    <row r="40" spans="1:10" x14ac:dyDescent="0.3">
      <c r="A40" s="2" t="s">
        <v>3</v>
      </c>
      <c r="B40" s="3">
        <v>185000</v>
      </c>
      <c r="C40" s="4">
        <f t="shared" si="0"/>
        <v>2220000</v>
      </c>
      <c r="D40" s="26">
        <f>B40*12</f>
        <v>2220000</v>
      </c>
      <c r="E40" s="5"/>
      <c r="F40" s="72">
        <v>2220000</v>
      </c>
      <c r="G40" s="38"/>
      <c r="H40" s="32"/>
      <c r="I40" s="34"/>
    </row>
    <row r="41" spans="1:10" ht="28.8" x14ac:dyDescent="0.3">
      <c r="A41" s="6" t="s">
        <v>4</v>
      </c>
      <c r="B41" s="3">
        <v>447228</v>
      </c>
      <c r="C41" s="4">
        <f t="shared" si="0"/>
        <v>5366736</v>
      </c>
      <c r="D41" s="26">
        <v>3941000</v>
      </c>
      <c r="E41" s="5"/>
      <c r="F41" s="72">
        <v>5104150</v>
      </c>
      <c r="G41" s="38"/>
      <c r="H41" s="81"/>
      <c r="I41" s="34"/>
    </row>
    <row r="42" spans="1:10" ht="28.8" x14ac:dyDescent="0.3">
      <c r="A42" s="6" t="s">
        <v>5</v>
      </c>
      <c r="B42" s="3">
        <v>558450</v>
      </c>
      <c r="C42" s="4">
        <f t="shared" si="0"/>
        <v>6701400</v>
      </c>
      <c r="D42" s="26">
        <v>6633615</v>
      </c>
      <c r="E42" s="5"/>
      <c r="F42" s="72">
        <v>7036850</v>
      </c>
      <c r="G42" s="38"/>
      <c r="H42" s="81"/>
      <c r="I42" s="34"/>
    </row>
    <row r="43" spans="1:10" ht="28.8" x14ac:dyDescent="0.3">
      <c r="A43" s="6" t="s">
        <v>6</v>
      </c>
      <c r="B43" s="3">
        <v>3500</v>
      </c>
      <c r="C43" s="4">
        <f t="shared" si="0"/>
        <v>42000</v>
      </c>
      <c r="D43" s="26"/>
      <c r="E43" s="5"/>
      <c r="F43" s="73">
        <v>0</v>
      </c>
      <c r="G43" s="38"/>
      <c r="H43" s="32"/>
      <c r="I43" s="35"/>
      <c r="J43" s="1"/>
    </row>
    <row r="44" spans="1:10" x14ac:dyDescent="0.3">
      <c r="A44" s="6" t="s">
        <v>7</v>
      </c>
      <c r="B44" s="3">
        <v>6418</v>
      </c>
      <c r="C44" s="4">
        <f t="shared" si="0"/>
        <v>77016</v>
      </c>
      <c r="D44" s="26"/>
      <c r="E44" s="5"/>
      <c r="F44" s="72">
        <v>77016</v>
      </c>
      <c r="G44" s="38"/>
      <c r="H44" s="32"/>
      <c r="I44" s="20"/>
    </row>
    <row r="45" spans="1:10" x14ac:dyDescent="0.3">
      <c r="A45" s="6" t="s">
        <v>8</v>
      </c>
      <c r="B45" s="3">
        <v>2500</v>
      </c>
      <c r="C45" s="4">
        <f t="shared" si="0"/>
        <v>30000</v>
      </c>
      <c r="D45" s="26">
        <v>30000</v>
      </c>
      <c r="E45" s="5"/>
      <c r="F45" s="72">
        <f>53408</f>
        <v>53408</v>
      </c>
      <c r="G45" s="38"/>
      <c r="H45" s="32"/>
      <c r="I45" s="34"/>
    </row>
    <row r="46" spans="1:10" x14ac:dyDescent="0.3">
      <c r="A46" s="6" t="s">
        <v>9</v>
      </c>
      <c r="B46" s="3">
        <v>1108.5</v>
      </c>
      <c r="C46" s="4">
        <f t="shared" si="0"/>
        <v>13302</v>
      </c>
      <c r="D46" s="26">
        <v>3302</v>
      </c>
      <c r="E46" s="5"/>
      <c r="F46" s="72">
        <v>4000</v>
      </c>
      <c r="G46" s="38"/>
      <c r="H46" s="32"/>
      <c r="I46" s="34"/>
    </row>
    <row r="47" spans="1:10" x14ac:dyDescent="0.3">
      <c r="A47" s="6" t="s">
        <v>10</v>
      </c>
      <c r="B47" s="3">
        <v>3472</v>
      </c>
      <c r="C47" s="4">
        <f t="shared" si="0"/>
        <v>41664</v>
      </c>
      <c r="D47" s="26">
        <v>41664</v>
      </c>
      <c r="E47" s="5"/>
      <c r="F47" s="72">
        <v>0</v>
      </c>
      <c r="G47" s="38"/>
      <c r="H47" s="32"/>
      <c r="I47" s="34"/>
    </row>
    <row r="48" spans="1:10" x14ac:dyDescent="0.3">
      <c r="A48" s="6" t="s">
        <v>11</v>
      </c>
      <c r="B48" s="3">
        <v>2800</v>
      </c>
      <c r="C48" s="4">
        <f t="shared" si="0"/>
        <v>33600</v>
      </c>
      <c r="D48" s="26"/>
      <c r="E48" s="5"/>
      <c r="F48" s="72">
        <v>0</v>
      </c>
      <c r="G48" s="38"/>
      <c r="H48" s="32"/>
      <c r="I48" s="34"/>
    </row>
    <row r="49" spans="1:10" x14ac:dyDescent="0.3">
      <c r="A49" s="6" t="s">
        <v>12</v>
      </c>
      <c r="B49" s="3">
        <v>1825</v>
      </c>
      <c r="C49" s="4">
        <f t="shared" si="0"/>
        <v>21900</v>
      </c>
      <c r="D49" s="26">
        <v>21200</v>
      </c>
      <c r="E49" s="5"/>
      <c r="F49" s="72">
        <f>10900+2000</f>
        <v>12900</v>
      </c>
      <c r="G49" s="38"/>
      <c r="H49" s="32"/>
      <c r="I49" s="34"/>
    </row>
    <row r="50" spans="1:10" x14ac:dyDescent="0.3">
      <c r="A50" s="6" t="s">
        <v>13</v>
      </c>
      <c r="B50" s="3">
        <v>60000</v>
      </c>
      <c r="C50" s="4">
        <f t="shared" si="0"/>
        <v>720000</v>
      </c>
      <c r="D50" s="26">
        <v>720000</v>
      </c>
      <c r="E50" s="5"/>
      <c r="F50" s="72">
        <f>780000+33916.19</f>
        <v>813916.19</v>
      </c>
      <c r="G50" s="38"/>
      <c r="H50" s="32"/>
      <c r="I50" s="34"/>
    </row>
    <row r="51" spans="1:10" ht="28.8" x14ac:dyDescent="0.3">
      <c r="A51" s="46" t="s">
        <v>14</v>
      </c>
      <c r="B51" s="47">
        <v>110000</v>
      </c>
      <c r="C51" s="48">
        <f t="shared" si="0"/>
        <v>1320000</v>
      </c>
      <c r="D51" s="49">
        <v>1595070.84</v>
      </c>
      <c r="E51" s="50"/>
      <c r="F51" s="88">
        <v>1320000</v>
      </c>
      <c r="G51" s="38"/>
      <c r="H51" s="32"/>
      <c r="I51" s="20"/>
    </row>
    <row r="52" spans="1:10" x14ac:dyDescent="0.3">
      <c r="A52" s="41" t="s">
        <v>15</v>
      </c>
      <c r="B52" s="42">
        <v>35834</v>
      </c>
      <c r="C52" s="4">
        <f t="shared" si="0"/>
        <v>430008</v>
      </c>
      <c r="D52" s="26" t="e">
        <f>#REF!*0.01</f>
        <v>#REF!</v>
      </c>
      <c r="E52" s="5"/>
      <c r="F52" s="73">
        <v>444274</v>
      </c>
      <c r="G52" s="38"/>
      <c r="H52" s="32"/>
      <c r="I52" s="21"/>
      <c r="J52" s="1"/>
    </row>
    <row r="53" spans="1:10" x14ac:dyDescent="0.3">
      <c r="A53" s="6" t="s">
        <v>16</v>
      </c>
      <c r="B53" s="3">
        <v>1000</v>
      </c>
      <c r="C53" s="4">
        <f t="shared" si="0"/>
        <v>12000</v>
      </c>
      <c r="D53" s="26"/>
      <c r="E53" s="5"/>
      <c r="F53" s="73">
        <v>0</v>
      </c>
      <c r="G53" s="38"/>
      <c r="H53" s="32"/>
      <c r="I53" s="35"/>
      <c r="J53" s="1"/>
    </row>
    <row r="54" spans="1:10" x14ac:dyDescent="0.3">
      <c r="A54" s="6" t="s">
        <v>17</v>
      </c>
      <c r="B54" s="3">
        <v>6300</v>
      </c>
      <c r="C54" s="4">
        <f t="shared" si="0"/>
        <v>75600</v>
      </c>
      <c r="D54" s="26">
        <f>B54*12</f>
        <v>75600</v>
      </c>
      <c r="E54" s="5"/>
      <c r="F54" s="72">
        <v>75600</v>
      </c>
      <c r="G54" s="38"/>
      <c r="H54" s="32"/>
      <c r="I54" s="34"/>
    </row>
    <row r="55" spans="1:10" x14ac:dyDescent="0.3">
      <c r="A55" s="6" t="s">
        <v>18</v>
      </c>
      <c r="B55" s="3">
        <v>3300</v>
      </c>
      <c r="C55" s="4">
        <f t="shared" si="0"/>
        <v>39600</v>
      </c>
      <c r="D55" s="26">
        <f>B55*12</f>
        <v>39600</v>
      </c>
      <c r="E55" s="5"/>
      <c r="F55" s="72">
        <v>45600</v>
      </c>
      <c r="G55" s="38"/>
      <c r="H55" s="32"/>
      <c r="I55" s="34"/>
    </row>
    <row r="56" spans="1:10" ht="28.8" x14ac:dyDescent="0.3">
      <c r="A56" s="6" t="s">
        <v>19</v>
      </c>
      <c r="B56" s="3">
        <v>8500</v>
      </c>
      <c r="C56" s="4">
        <f t="shared" si="0"/>
        <v>102000</v>
      </c>
      <c r="D56" s="26">
        <v>102000</v>
      </c>
      <c r="E56" s="19"/>
      <c r="F56" s="72">
        <f>102000+67951+3540+8350</f>
        <v>181841</v>
      </c>
      <c r="G56" s="97"/>
      <c r="H56" s="32"/>
      <c r="I56" s="34"/>
    </row>
    <row r="57" spans="1:10" x14ac:dyDescent="0.3">
      <c r="A57" s="6" t="s">
        <v>20</v>
      </c>
      <c r="B57" s="3">
        <v>5000</v>
      </c>
      <c r="C57" s="4">
        <f t="shared" si="0"/>
        <v>60000</v>
      </c>
      <c r="D57" s="26">
        <v>17930</v>
      </c>
      <c r="E57" s="19"/>
      <c r="F57" s="72">
        <v>53801.89</v>
      </c>
      <c r="G57" s="98"/>
      <c r="H57" s="32"/>
      <c r="I57" s="20"/>
    </row>
    <row r="58" spans="1:10" x14ac:dyDescent="0.3">
      <c r="A58" s="8" t="s">
        <v>21</v>
      </c>
      <c r="B58" s="3">
        <v>21300</v>
      </c>
      <c r="C58" s="4">
        <f t="shared" si="0"/>
        <v>255600</v>
      </c>
      <c r="D58" s="26">
        <v>194738.37</v>
      </c>
      <c r="E58" s="19"/>
      <c r="F58" s="72">
        <f>30018.47+206999.26</f>
        <v>237017.73</v>
      </c>
      <c r="G58" s="98"/>
      <c r="H58" s="32"/>
      <c r="I58" s="20"/>
    </row>
    <row r="59" spans="1:10" ht="28.8" x14ac:dyDescent="0.3">
      <c r="A59" s="89" t="s">
        <v>22</v>
      </c>
      <c r="B59" s="90">
        <v>8129</v>
      </c>
      <c r="C59" s="69">
        <f t="shared" si="0"/>
        <v>97548</v>
      </c>
      <c r="D59" s="70"/>
      <c r="E59" s="71"/>
      <c r="F59" s="83">
        <f>B69</f>
        <v>44604.85</v>
      </c>
      <c r="G59" s="37"/>
      <c r="H59" s="36"/>
      <c r="I59" s="31"/>
      <c r="J59" s="9"/>
    </row>
    <row r="60" spans="1:10" x14ac:dyDescent="0.3">
      <c r="A60" s="7" t="s">
        <v>23</v>
      </c>
      <c r="B60" s="74">
        <f>SUM(B37:B59)</f>
        <v>2096664.5</v>
      </c>
      <c r="C60" s="10">
        <f>SUM(C37:C59)</f>
        <v>25159974</v>
      </c>
      <c r="D60" s="27" t="e">
        <f>SUM(D37:D59)</f>
        <v>#REF!</v>
      </c>
      <c r="E60" s="17"/>
      <c r="F60" s="30">
        <f>SUM(F37:F59)</f>
        <v>25784352.530000001</v>
      </c>
      <c r="G60" s="39"/>
      <c r="H60" s="21"/>
      <c r="I60" s="24"/>
      <c r="J60" s="11"/>
    </row>
    <row r="61" spans="1:10" x14ac:dyDescent="0.3">
      <c r="A61" s="20"/>
      <c r="B61" s="21"/>
      <c r="C61" s="22"/>
      <c r="D61" s="28"/>
      <c r="E61" s="23"/>
      <c r="F61" s="21" t="s">
        <v>57</v>
      </c>
      <c r="G61" s="21"/>
      <c r="H61" s="21"/>
      <c r="I61" s="24"/>
      <c r="J61" s="11"/>
    </row>
    <row r="62" spans="1:10" x14ac:dyDescent="0.3">
      <c r="A62" s="20"/>
      <c r="B62" s="21"/>
      <c r="C62" s="22"/>
      <c r="D62" s="28"/>
      <c r="E62" s="23"/>
      <c r="F62" s="21"/>
      <c r="G62" s="21"/>
      <c r="H62" s="21"/>
      <c r="I62" s="24"/>
      <c r="J62" s="11"/>
    </row>
    <row r="63" spans="1:10" x14ac:dyDescent="0.3">
      <c r="A63" s="91" t="s">
        <v>49</v>
      </c>
      <c r="B63" s="21"/>
      <c r="C63" s="22"/>
      <c r="D63" s="28"/>
      <c r="E63" s="23"/>
      <c r="F63" s="21">
        <f>F60+B32+B26</f>
        <v>44805505.739999995</v>
      </c>
      <c r="G63" s="21"/>
      <c r="H63" s="21"/>
      <c r="I63" s="24"/>
      <c r="J63" s="11"/>
    </row>
    <row r="64" spans="1:10" x14ac:dyDescent="0.3">
      <c r="A64" s="96"/>
      <c r="B64" s="96"/>
      <c r="C64" s="96"/>
      <c r="D64" s="96"/>
      <c r="E64" s="12"/>
      <c r="G64" s="87"/>
    </row>
    <row r="65" spans="1:7" x14ac:dyDescent="0.3">
      <c r="A65" s="76" t="s">
        <v>45</v>
      </c>
      <c r="F65" s="13"/>
      <c r="G65" s="87"/>
    </row>
    <row r="66" spans="1:7" x14ac:dyDescent="0.3">
      <c r="A66" s="59" t="s">
        <v>51</v>
      </c>
      <c r="B66" s="84">
        <v>12000</v>
      </c>
    </row>
    <row r="67" spans="1:7" x14ac:dyDescent="0.3">
      <c r="A67" s="59" t="s">
        <v>52</v>
      </c>
      <c r="B67" s="84">
        <v>10104.85</v>
      </c>
      <c r="D67" s="82"/>
    </row>
    <row r="68" spans="1:7" x14ac:dyDescent="0.3">
      <c r="A68" s="59" t="s">
        <v>62</v>
      </c>
      <c r="B68" s="84">
        <v>22500</v>
      </c>
      <c r="D68" s="82"/>
    </row>
    <row r="69" spans="1:7" x14ac:dyDescent="0.3">
      <c r="A69" s="76" t="s">
        <v>46</v>
      </c>
      <c r="B69" s="85">
        <f>SUM(B66:B68)</f>
        <v>44604.85</v>
      </c>
    </row>
  </sheetData>
  <mergeCells count="8">
    <mergeCell ref="A34:F34"/>
    <mergeCell ref="A64:D64"/>
    <mergeCell ref="G56:G58"/>
    <mergeCell ref="A14:F14"/>
    <mergeCell ref="A20:C20"/>
    <mergeCell ref="C25:I25"/>
    <mergeCell ref="C31:F31"/>
    <mergeCell ref="A35:F3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Тариф на эксплуатацию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Работа</cp:lastModifiedBy>
  <cp:lastPrinted>2020-03-05T09:26:48Z</cp:lastPrinted>
  <dcterms:created xsi:type="dcterms:W3CDTF">2018-11-23T09:08:15Z</dcterms:created>
  <dcterms:modified xsi:type="dcterms:W3CDTF">2021-04-30T13:00:21Z</dcterms:modified>
</cp:coreProperties>
</file>